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<sst xmlns="http://schemas.openxmlformats.org/spreadsheetml/2006/main" count="68" uniqueCount="56">
  <si>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Categoria de animale</t>
  </si>
  <si>
    <t>Numar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</si>
  <si>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</si>
  <si>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</si>
  <si>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</si>
  <si>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</si>
  <si>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</si>
  <si>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</si>
  <si>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</si>
  <si>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</si>
  <si>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</si>
  <si>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</si>
  <si>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</si>
  <si>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</si>
  <si>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</si>
  <si>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</si>
  <si>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</si>
  <si>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</si>
  <si>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t>Pentru ferme care cresc porci pentru intregul ciclu de viaţă</t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</si>
  <si>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</si>
  <si>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</si>
  <si>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</si>
  <si>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</si>
  <si>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</si>
  <si>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</si>
  <si>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</si>
  <si>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</si>
  <si>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</si>
  <si>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</si>
  <si>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</si>
  <si>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</si>
  <si>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TOTAL</t>
  </si>
  <si>
    <t>Specificati printr-un "1" sistemul de aplicare a gunoiului</t>
  </si>
  <si>
    <t>Cantitatea totala de azot care poate fi aplicata in ferma:</t>
  </si>
  <si>
    <t>Kg N /an</t>
  </si>
  <si>
    <t>Cantitatea de N  aplicata prin gunoi</t>
  </si>
  <si>
    <t>Kg N / an</t>
  </si>
  <si>
    <t>Suprafata fermei</t>
  </si>
  <si>
    <t>ha</t>
  </si>
  <si>
    <t>Potential de dezvoltare</t>
  </si>
  <si>
    <t>ridicat</t>
  </si>
  <si>
    <t>mediu</t>
  </si>
  <si>
    <t>scazut</t>
  </si>
  <si>
    <r>
      <t>Kg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//an</t>
    </r>
  </si>
  <si>
    <r>
      <t>Kg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// an</t>
    </r>
  </si>
  <si>
    <r>
      <t>Kg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 / an</t>
    </r>
  </si>
  <si>
    <r>
      <t>Kg</t>
    </r>
    <r>
      <rPr>
        <vertAlign val="subscript"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/ / an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</si>
  <si>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sub 20 kg greutate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</si>
  <si>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20-50 Kg – sistem gospodăresc (ferme cu 1-49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</si>
  <si>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20-50 kg – sistem  mediu (ferme cu 50-999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</si>
  <si>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20-50 kg – sistem intensiv (ferme peste 1000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</si>
  <si>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la îngrăşat (peste 50 kg) – sistem gospodaresc (ferme cu 1-49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</si>
  <si>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la îngrăşat (peste 50 kg) – sistem mediu (ferme cu 50-999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</si>
  <si>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la îngrăşat (peste 50 kg) – sistem intensiv (ferme peste 1000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</si>
  <si>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– sistem gospodăresc (ferme cu 1-49 porcine)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</si>
  <si>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Porci – sistem mediu (ferme cu 50-999 porcine)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</si>
</sst>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70">
      <selection activeCell="A1" sqref="A1:A3"/>
    </sheetView>
  </sheetViews>
  <sheetFormatPr defaultColWidth="9.140625" defaultRowHeight="12.75"/>
  <cols>
    <col min="1" max="1" width="32.00390625" style="1" customWidth="1"/>
    <col min="2" max="2" width="15.7109375" style="8" customWidth="1"/>
    <col min="3" max="3" width="16.140625" style="1" customWidth="1"/>
    <col min="4" max="4" width="14.140625" style="1" customWidth="1"/>
    <col min="5" max="5" width="15.7109375" style="1" customWidth="1"/>
    <col min="6" max="16384" width="9.140625" style="1" customWidth="1"/>
  </cols>
  <sheetData>
    <row r="1" spans="1:6" ht="76.5" customHeight="1" thickBot="1">
      <c r="A1" s="25" t="s">
        <v>0</v>
      </c>
      <c r="B1" s="19" t="s">
        <v>1</v>
      </c>
      <c r="C1" s="24" t="s">
        <v>2</v>
      </c>
      <c r="D1" s="23"/>
      <c r="E1" s="24" t="s">
        <v>3</v>
      </c>
      <c r="F1" s="23"/>
    </row>
    <row r="2" spans="1:6" ht="13.5" thickBot="1">
      <c r="A2" s="26"/>
      <c r="B2" s="20"/>
      <c r="C2" s="2" t="s">
        <v>4</v>
      </c>
      <c r="D2" s="2" t="s">
        <v>5</v>
      </c>
      <c r="E2" s="2" t="s">
        <v>4</v>
      </c>
      <c r="F2" s="2" t="s">
        <v>5</v>
      </c>
    </row>
    <row r="3" spans="1:6" ht="15.75" thickBot="1">
      <c r="A3" s="27"/>
      <c r="B3" s="21"/>
      <c r="C3" s="3" t="s">
        <v>43</v>
      </c>
      <c r="D3" s="3" t="s">
        <v>44</v>
      </c>
      <c r="E3" s="3" t="s">
        <v>45</v>
      </c>
      <c r="F3" s="3" t="s">
        <v>46</v>
      </c>
    </row>
    <row r="4" spans="1:6" ht="27" thickBot="1">
      <c r="A4" s="4" t="s">
        <v>6</v>
      </c>
      <c r="B4" s="5">
        <v>1</v>
      </c>
      <c r="C4" s="3">
        <f>64.77*B4</f>
        <v>64.77</v>
      </c>
      <c r="D4" s="3">
        <f>B4*72.07</f>
        <v>72.07</v>
      </c>
      <c r="E4" s="3">
        <f>B4*45.9</f>
        <v>45.9</v>
      </c>
      <c r="F4" s="3">
        <f>B4*51.07</f>
        <v>51.07</v>
      </c>
    </row>
    <row r="5" spans="1:6" ht="27" thickBot="1">
      <c r="A5" s="6" t="s">
        <v>7</v>
      </c>
      <c r="B5" s="5">
        <v>5</v>
      </c>
      <c r="C5" s="2">
        <f>B5*54.49</f>
        <v>272.45</v>
      </c>
      <c r="D5" s="2">
        <f>B5*60.64</f>
        <v>303.2</v>
      </c>
      <c r="E5" s="2">
        <f>B5*40</f>
        <v>200</v>
      </c>
      <c r="F5" s="2">
        <f>B5*44.36</f>
        <v>221.8</v>
      </c>
    </row>
    <row r="6" spans="1:6" ht="27" thickBot="1">
      <c r="A6" s="4" t="s">
        <v>8</v>
      </c>
      <c r="B6" s="5">
        <v>1</v>
      </c>
      <c r="C6" s="3">
        <f>B6*48.27</f>
        <v>48.27</v>
      </c>
      <c r="D6" s="3">
        <f>B6*53.8</f>
        <v>53.8</v>
      </c>
      <c r="E6" s="3">
        <f>B6*36.42</f>
        <v>36.42</v>
      </c>
      <c r="F6" s="3">
        <f>B6*40.59</f>
        <v>40.59</v>
      </c>
    </row>
    <row r="7" spans="1:6" ht="13.5" thickBot="1">
      <c r="A7" s="4" t="s">
        <v>9</v>
      </c>
      <c r="B7" s="5">
        <v>1</v>
      </c>
      <c r="C7" s="3">
        <f>B7*44.5</f>
        <v>44.5</v>
      </c>
      <c r="D7" s="3">
        <f>B7*49.54</f>
        <v>49.54</v>
      </c>
      <c r="E7" s="3">
        <f>B7*33.66</f>
        <v>33.66</v>
      </c>
      <c r="F7" s="3">
        <f>B7*37.48</f>
        <v>37.48</v>
      </c>
    </row>
    <row r="8" spans="1:6" ht="13.5" thickBot="1">
      <c r="A8" s="4" t="s">
        <v>10</v>
      </c>
      <c r="B8" s="5">
        <v>1</v>
      </c>
      <c r="C8" s="3">
        <f>B8*41.84</f>
        <v>41.84</v>
      </c>
      <c r="D8" s="3">
        <f>B8*46.55</f>
        <v>46.55</v>
      </c>
      <c r="E8" s="3">
        <f>B8*29.83</f>
        <v>29.83</v>
      </c>
      <c r="F8" s="3">
        <f>B8*33.19</f>
        <v>33.19</v>
      </c>
    </row>
    <row r="9" spans="1:6" ht="13.5" thickBot="1">
      <c r="A9" s="4" t="s">
        <v>11</v>
      </c>
      <c r="B9" s="5">
        <v>1</v>
      </c>
      <c r="C9" s="3">
        <f>B9*44.4</f>
        <v>44.4</v>
      </c>
      <c r="D9" s="3">
        <f>B9*49.48</f>
        <v>49.48</v>
      </c>
      <c r="E9" s="3">
        <f>B9*31.62</f>
        <v>31.62</v>
      </c>
      <c r="F9" s="3">
        <f>B9*35.24</f>
        <v>35.24</v>
      </c>
    </row>
    <row r="10" spans="1:6" ht="13.5" thickBot="1">
      <c r="A10" s="4" t="s">
        <v>12</v>
      </c>
      <c r="B10" s="5">
        <v>1</v>
      </c>
      <c r="C10" s="3">
        <f>B10*41.96</f>
        <v>41.96</v>
      </c>
      <c r="D10" s="3">
        <f>B10*45.83</f>
        <v>45.83</v>
      </c>
      <c r="E10" s="3">
        <f>B10*29.92</f>
        <v>29.92</v>
      </c>
      <c r="F10" s="3">
        <f>B10*32.67</f>
        <v>32.67</v>
      </c>
    </row>
    <row r="11" spans="1:6" ht="13.5" thickBot="1">
      <c r="A11" s="4" t="s">
        <v>13</v>
      </c>
      <c r="B11" s="5">
        <v>1</v>
      </c>
      <c r="C11" s="3">
        <f>B11*25.15</f>
        <v>25.15</v>
      </c>
      <c r="D11" s="3">
        <f>B11*20.2</f>
        <v>20.2</v>
      </c>
      <c r="E11" s="3">
        <f>B11*18.14</f>
        <v>18.14</v>
      </c>
      <c r="F11" s="3">
        <f>B11*14.57</f>
        <v>14.57</v>
      </c>
    </row>
    <row r="12" spans="1:6" ht="27" thickBot="1">
      <c r="A12" s="4" t="s">
        <v>14</v>
      </c>
      <c r="B12" s="5">
        <v>1</v>
      </c>
      <c r="C12" s="3">
        <f>B12*27.09</f>
        <v>27.09</v>
      </c>
      <c r="D12" s="3">
        <f>B12*30.13</f>
        <v>30.13</v>
      </c>
      <c r="E12" s="3">
        <f>B12*23.47</f>
        <v>23.47</v>
      </c>
      <c r="F12" s="3">
        <f>B12*26.1</f>
        <v>26.1</v>
      </c>
    </row>
    <row r="13" spans="1:6" ht="27" thickBot="1">
      <c r="A13" s="4" t="s">
        <v>15</v>
      </c>
      <c r="B13" s="5">
        <v>1</v>
      </c>
      <c r="C13" s="3">
        <f>B13*27.35</f>
        <v>27.35</v>
      </c>
      <c r="D13" s="3">
        <f>B13*30.4</f>
        <v>30.4</v>
      </c>
      <c r="E13" s="3">
        <f>B13*23.07</f>
        <v>23.07</v>
      </c>
      <c r="F13" s="3">
        <f>B13*25.35</f>
        <v>25.35</v>
      </c>
    </row>
    <row r="14" spans="1:6" ht="27" thickBot="1">
      <c r="A14" s="4" t="s">
        <v>16</v>
      </c>
      <c r="B14" s="5">
        <v>1</v>
      </c>
      <c r="C14" s="3">
        <f>B14*27.48</f>
        <v>27.48</v>
      </c>
      <c r="D14" s="3">
        <f>B14*30.57</f>
        <v>30.57</v>
      </c>
      <c r="E14" s="3">
        <f>B14*22.62</f>
        <v>22.62</v>
      </c>
      <c r="F14" s="3">
        <f>B14*25.15</f>
        <v>25.15</v>
      </c>
    </row>
    <row r="15" spans="1:6" ht="39.75" thickBot="1">
      <c r="A15" s="4" t="s">
        <v>17</v>
      </c>
      <c r="B15" s="5">
        <v>1</v>
      </c>
      <c r="C15" s="3"/>
      <c r="D15" s="3"/>
      <c r="E15" s="3"/>
      <c r="F15" s="3"/>
    </row>
    <row r="16" spans="1:6" ht="13.5" thickBot="1">
      <c r="A16" s="7" t="s">
        <v>47</v>
      </c>
      <c r="B16" s="5">
        <v>1</v>
      </c>
      <c r="C16" s="3">
        <f>2.29*B16</f>
        <v>2.29</v>
      </c>
      <c r="D16" s="3">
        <f>B16*2.54</f>
        <v>2.54</v>
      </c>
      <c r="E16" s="3">
        <f>B16*1.84</f>
        <v>1.84</v>
      </c>
      <c r="F16" s="3">
        <f>B16*2.04</f>
        <v>2.04</v>
      </c>
    </row>
    <row r="17" spans="1:6" ht="39.75" thickBot="1">
      <c r="A17" s="7" t="s">
        <v>48</v>
      </c>
      <c r="B17" s="5">
        <v>1</v>
      </c>
      <c r="C17" s="3">
        <f>1.58*B17</f>
        <v>1.58</v>
      </c>
      <c r="D17" s="3">
        <f>B17*1.75</f>
        <v>1.75</v>
      </c>
      <c r="E17" s="3">
        <f>B17*1.34</f>
        <v>1.34</v>
      </c>
      <c r="F17" s="3">
        <f>B17*1.49</f>
        <v>1.49</v>
      </c>
    </row>
    <row r="18" spans="1:6" ht="27" thickBot="1">
      <c r="A18" s="7" t="s">
        <v>49</v>
      </c>
      <c r="B18" s="5">
        <v>1</v>
      </c>
      <c r="C18" s="3">
        <f>B18*1.61</f>
        <v>1.61</v>
      </c>
      <c r="D18" s="3">
        <f>B18*1.8</f>
        <v>1.8</v>
      </c>
      <c r="E18" s="3">
        <f>B18*1.33</f>
        <v>1.33</v>
      </c>
      <c r="F18" s="3">
        <f>B18*1.48</f>
        <v>1.48</v>
      </c>
    </row>
    <row r="19" spans="1:6" ht="39.75" thickBot="1">
      <c r="A19" s="7" t="s">
        <v>50</v>
      </c>
      <c r="B19" s="5">
        <v>1</v>
      </c>
      <c r="C19" s="3">
        <f>B19*1.64</f>
        <v>1.64</v>
      </c>
      <c r="D19" s="3">
        <f>B19*1.82</f>
        <v>1.82</v>
      </c>
      <c r="E19" s="3">
        <f>B19*1.31</f>
        <v>1.31</v>
      </c>
      <c r="F19" s="3">
        <f>B19*1.46</f>
        <v>1.46</v>
      </c>
    </row>
    <row r="20" spans="1:6" ht="39.75" thickBot="1">
      <c r="A20" s="7" t="s">
        <v>51</v>
      </c>
      <c r="B20" s="5">
        <v>1</v>
      </c>
      <c r="C20" s="3">
        <f>B20*3.78</f>
        <v>3.78</v>
      </c>
      <c r="D20" s="3">
        <f>B20*4.21</f>
        <v>4.21</v>
      </c>
      <c r="E20" s="3">
        <f>B20*3.21</f>
        <v>3.21</v>
      </c>
      <c r="F20" s="3">
        <f>B20*3.57</f>
        <v>3.57</v>
      </c>
    </row>
    <row r="21" spans="1:6" ht="39.75" thickBot="1">
      <c r="A21" s="7" t="s">
        <v>52</v>
      </c>
      <c r="B21" s="5">
        <v>1</v>
      </c>
      <c r="C21" s="3">
        <f>B21*3.86</f>
        <v>3.86</v>
      </c>
      <c r="D21" s="3">
        <f>B21*4.31</f>
        <v>4.31</v>
      </c>
      <c r="E21" s="3">
        <f>B21*3.18</f>
        <v>3.18</v>
      </c>
      <c r="F21" s="3">
        <f>B21*3.56</f>
        <v>3.56</v>
      </c>
    </row>
    <row r="22" spans="1:6" ht="39.75" thickBot="1">
      <c r="A22" s="7" t="s">
        <v>53</v>
      </c>
      <c r="B22" s="5">
        <v>1</v>
      </c>
      <c r="C22" s="3">
        <f>B22*3.93</f>
        <v>3.93</v>
      </c>
      <c r="D22" s="3">
        <f>B22*4.36</f>
        <v>4.36</v>
      </c>
      <c r="E22" s="3">
        <f>B22*3.15</f>
        <v>3.15</v>
      </c>
      <c r="F22" s="3">
        <f>B22*3.5</f>
        <v>3.5</v>
      </c>
    </row>
    <row r="23" spans="1:6" ht="27" thickBot="1">
      <c r="A23" s="4" t="s">
        <v>18</v>
      </c>
      <c r="B23" s="5">
        <v>1</v>
      </c>
      <c r="C23" s="3"/>
      <c r="D23" s="3"/>
      <c r="E23" s="3"/>
      <c r="F23" s="3"/>
    </row>
    <row r="24" spans="1:6" ht="27" thickBot="1">
      <c r="A24" s="7" t="s">
        <v>54</v>
      </c>
      <c r="B24" s="5">
        <v>1</v>
      </c>
      <c r="C24" s="3">
        <f>B24*7.65</f>
        <v>7.65</v>
      </c>
      <c r="D24" s="3">
        <f>B24*8.5</f>
        <v>8.5</v>
      </c>
      <c r="E24" s="3">
        <f>B24*6.39</f>
        <v>6.39</v>
      </c>
      <c r="F24" s="3">
        <f>B24*7.1</f>
        <v>7.1</v>
      </c>
    </row>
    <row r="25" spans="1:6" ht="27" thickBot="1">
      <c r="A25" s="7" t="s">
        <v>55</v>
      </c>
      <c r="B25" s="5">
        <v>1</v>
      </c>
      <c r="C25" s="3">
        <f>B25*7.05</f>
        <v>7.05</v>
      </c>
      <c r="D25" s="3">
        <f>B25*7.87</f>
        <v>7.87</v>
      </c>
      <c r="E25" s="3">
        <f>B25*5.85</f>
        <v>5.85</v>
      </c>
      <c r="F25" s="3">
        <f>B25*6.53</f>
        <v>6.53</v>
      </c>
    </row>
    <row r="26" spans="1:6" ht="13.5" thickBot="1">
      <c r="A26" s="4" t="s">
        <v>19</v>
      </c>
      <c r="B26" s="5">
        <v>1</v>
      </c>
      <c r="C26" s="3">
        <f>B26*13.96</f>
        <v>13.96</v>
      </c>
      <c r="D26" s="3"/>
      <c r="E26" s="3">
        <f>B26*13.96</f>
        <v>13.96</v>
      </c>
      <c r="F26" s="3"/>
    </row>
    <row r="27" spans="1:6" ht="13.5" thickBot="1">
      <c r="A27" s="4" t="s">
        <v>20</v>
      </c>
      <c r="B27" s="5">
        <v>1</v>
      </c>
      <c r="C27" s="3">
        <f>B27*15.88</f>
        <v>15.88</v>
      </c>
      <c r="D27" s="3"/>
      <c r="E27" s="3">
        <f>B27*15.88</f>
        <v>15.88</v>
      </c>
      <c r="F27" s="3"/>
    </row>
    <row r="28" spans="1:6" ht="13.5" thickBot="1">
      <c r="A28" s="4" t="s">
        <v>21</v>
      </c>
      <c r="B28" s="5">
        <v>1</v>
      </c>
      <c r="C28" s="3">
        <f>B28*46.54</f>
        <v>46.54</v>
      </c>
      <c r="D28" s="3"/>
      <c r="E28" s="3">
        <f>B28*46.54</f>
        <v>46.54</v>
      </c>
      <c r="F28" s="3"/>
    </row>
    <row r="29" spans="1:6" ht="27" thickBot="1">
      <c r="A29" s="4" t="s">
        <v>22</v>
      </c>
      <c r="B29" s="5">
        <v>1</v>
      </c>
      <c r="C29" s="3">
        <f>B29*0.03</f>
        <v>0.03</v>
      </c>
      <c r="D29" s="3"/>
      <c r="E29" s="3">
        <f>B29*0.03</f>
        <v>0.03</v>
      </c>
      <c r="F29" s="3"/>
    </row>
    <row r="30" spans="1:6" ht="39.75" thickBot="1">
      <c r="A30" s="4" t="s">
        <v>23</v>
      </c>
      <c r="B30" s="5">
        <v>1</v>
      </c>
      <c r="C30" s="3">
        <f>B30*0.05</f>
        <v>0.05</v>
      </c>
      <c r="D30" s="3"/>
      <c r="E30" s="3">
        <f>B30*0.05</f>
        <v>0.05</v>
      </c>
      <c r="F30" s="3"/>
    </row>
    <row r="31" spans="1:6" ht="27" thickBot="1">
      <c r="A31" s="4" t="s">
        <v>24</v>
      </c>
      <c r="B31" s="5">
        <v>1</v>
      </c>
      <c r="C31" s="3">
        <f>B31*0.32</f>
        <v>0.32</v>
      </c>
      <c r="D31" s="3"/>
      <c r="E31" s="3">
        <f>B31*0.32</f>
        <v>0.32</v>
      </c>
      <c r="F31" s="3"/>
    </row>
    <row r="32" spans="1:6" ht="39.75" thickBot="1">
      <c r="A32" s="4" t="s">
        <v>25</v>
      </c>
      <c r="B32" s="5">
        <v>1</v>
      </c>
      <c r="C32" s="3">
        <f>B32*0.3</f>
        <v>0.3</v>
      </c>
      <c r="D32" s="3"/>
      <c r="E32" s="3">
        <f>B32*0.3</f>
        <v>0.3</v>
      </c>
      <c r="F32" s="3"/>
    </row>
    <row r="33" spans="1:6" ht="27" thickBot="1">
      <c r="A33" s="4" t="s">
        <v>26</v>
      </c>
      <c r="B33" s="5">
        <v>1</v>
      </c>
      <c r="C33" s="3">
        <f>B33*0.38</f>
        <v>0.38</v>
      </c>
      <c r="D33" s="3"/>
      <c r="E33" s="3">
        <f>B33*0.38</f>
        <v>0.38</v>
      </c>
      <c r="F33" s="3"/>
    </row>
    <row r="34" spans="1:6" ht="39.75" thickBot="1">
      <c r="A34" s="4" t="s">
        <v>27</v>
      </c>
      <c r="B34" s="5">
        <v>1</v>
      </c>
      <c r="C34" s="3">
        <f>B34*0.24</f>
        <v>0.24</v>
      </c>
      <c r="D34" s="3"/>
      <c r="E34" s="3">
        <f>B34*0.24</f>
        <v>0.24</v>
      </c>
      <c r="F34" s="3"/>
    </row>
    <row r="35" spans="1:6" ht="13.5" thickBot="1">
      <c r="A35" s="4" t="s">
        <v>28</v>
      </c>
      <c r="B35" s="5">
        <v>1</v>
      </c>
      <c r="C35" s="3">
        <f>B35*0.57</f>
        <v>0.57</v>
      </c>
      <c r="D35" s="3"/>
      <c r="E35" s="3">
        <f>B35*0.57</f>
        <v>0.57</v>
      </c>
      <c r="F35" s="3"/>
    </row>
    <row r="36" spans="1:6" ht="13.5" thickBot="1">
      <c r="A36" s="4" t="s">
        <v>29</v>
      </c>
      <c r="B36" s="5">
        <v>1</v>
      </c>
      <c r="C36" s="3">
        <f>B36*0.49</f>
        <v>0.49</v>
      </c>
      <c r="D36" s="3"/>
      <c r="E36" s="3">
        <f>B36*0.49</f>
        <v>0.49</v>
      </c>
      <c r="F36" s="3"/>
    </row>
    <row r="37" spans="1:6" ht="13.5" thickBot="1">
      <c r="A37" s="4" t="s">
        <v>30</v>
      </c>
      <c r="B37" s="5">
        <v>1</v>
      </c>
      <c r="C37" s="3">
        <f>B37*0.81</f>
        <v>0.81</v>
      </c>
      <c r="D37" s="3"/>
      <c r="E37" s="3">
        <f>B37*0.81</f>
        <v>0.81</v>
      </c>
      <c r="F37" s="3"/>
    </row>
    <row r="38" ht="13.5" thickBot="1"/>
    <row r="39" spans="1:6" ht="76.5" customHeight="1" thickBot="1">
      <c r="A39" s="18"/>
      <c r="B39" s="19"/>
      <c r="C39" s="22" t="s">
        <v>2</v>
      </c>
      <c r="D39" s="23"/>
      <c r="E39" s="24" t="s">
        <v>3</v>
      </c>
      <c r="F39" s="23"/>
    </row>
    <row r="40" spans="1:6" ht="13.5" thickBot="1">
      <c r="A40" s="18"/>
      <c r="B40" s="20"/>
      <c r="C40" s="2" t="s">
        <v>4</v>
      </c>
      <c r="D40" s="2" t="s">
        <v>5</v>
      </c>
      <c r="E40" s="2" t="s">
        <v>4</v>
      </c>
      <c r="F40" s="2" t="s">
        <v>5</v>
      </c>
    </row>
    <row r="41" spans="1:6" ht="15.75" thickBot="1">
      <c r="A41" s="18"/>
      <c r="B41" s="21"/>
      <c r="C41" s="3" t="s">
        <v>43</v>
      </c>
      <c r="D41" s="3" t="s">
        <v>44</v>
      </c>
      <c r="E41" s="3" t="s">
        <v>45</v>
      </c>
      <c r="F41" s="3" t="s">
        <v>46</v>
      </c>
    </row>
    <row r="42" spans="2:6" ht="13.5" thickBot="1">
      <c r="B42" s="9" t="s">
        <v>31</v>
      </c>
      <c r="C42" s="10">
        <f>SUM(C4:C37)</f>
        <v>778.2199999999998</v>
      </c>
      <c r="D42" s="10">
        <f>SUM(D4:D37)</f>
        <v>768.9300000000001</v>
      </c>
      <c r="E42" s="10">
        <f>SUM(E4:E37)</f>
        <v>601.8199999999999</v>
      </c>
      <c r="F42" s="10">
        <f>SUM(F4:F37)</f>
        <v>573.94</v>
      </c>
    </row>
    <row r="43" ht="13.5" thickBot="1"/>
    <row r="44" spans="1:6" ht="13.5" thickBot="1">
      <c r="A44" s="17" t="s">
        <v>32</v>
      </c>
      <c r="B44" s="17"/>
      <c r="C44" s="12"/>
      <c r="D44" s="12"/>
      <c r="E44" s="12">
        <v>1</v>
      </c>
      <c r="F44" s="12"/>
    </row>
    <row r="45" spans="1:6" s="8" customFormat="1" ht="12.75">
      <c r="A45" s="13"/>
      <c r="B45" s="13"/>
      <c r="C45" s="14"/>
      <c r="D45" s="14"/>
      <c r="E45" s="14"/>
      <c r="F45" s="14"/>
    </row>
    <row r="46" spans="1:6" ht="12.75">
      <c r="A46" s="11" t="s">
        <v>37</v>
      </c>
      <c r="B46" s="11"/>
      <c r="C46" s="15">
        <v>10</v>
      </c>
      <c r="D46" s="14" t="s">
        <v>38</v>
      </c>
      <c r="E46" s="14"/>
      <c r="F46" s="14"/>
    </row>
    <row r="48" spans="1:6" ht="12.75">
      <c r="A48" s="1" t="s">
        <v>33</v>
      </c>
      <c r="C48" s="16">
        <f>170*C46</f>
        <v>1700</v>
      </c>
      <c r="D48" s="1" t="s">
        <v>34</v>
      </c>
      <c r="F48" s="16"/>
    </row>
    <row r="49" spans="1:4" ht="12.75">
      <c r="A49" s="1" t="s">
        <v>35</v>
      </c>
      <c r="C49" s="16">
        <f>C42*C44+D42*D44+E42*E44+F42*F44</f>
        <v>601.8199999999999</v>
      </c>
      <c r="D49" s="1" t="s">
        <v>36</v>
      </c>
    </row>
    <row r="50" ht="12.75">
      <c r="C50" s="16"/>
    </row>
    <row r="51" spans="1:3" ht="12.75">
      <c r="A51" s="1" t="s">
        <v>39</v>
      </c>
      <c r="B51" s="8" t="s">
        <v>40</v>
      </c>
      <c r="C51" s="16">
        <f>IF(C49&lt;=0.3*C48,"x","")</f>
      </c>
    </row>
    <row r="52" spans="2:3" ht="12.75">
      <c r="B52" s="8" t="s">
        <v>41</v>
      </c>
      <c r="C52" s="16" t="str">
        <f>IF(C49&gt;0.3*C48,IF(C49&lt;=0.7*C48,"x",""),"")</f>
        <v>x</v>
      </c>
    </row>
    <row r="53" spans="2:3" ht="12.75">
      <c r="B53" s="8" t="s">
        <v>42</v>
      </c>
      <c r="C53" s="16">
        <f>IF(C49&gt;0.7*C48,"x","")</f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B1:B3"/>
    <mergeCell ref="C1:D1"/>
    <mergeCell ref="E1:F1"/>
  </mergeCells>
  <printOptions/>
  <pageMargins left="0.75" right="0.75" top="1" bottom="1" header="0.5" footer="0.5"/>
  <pageSetup fitToWidth="0" fitToHeight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Simota Catalin</dc:creator>
  <cp:keywords/>
  <dc:description/>
  <cp:lastModifiedBy>RePack by Diakov</cp:lastModifiedBy>
  <cp:lastPrinted>2024-01-31T08:20:41Z</cp:lastPrinted>
  <dcterms:created xsi:type="dcterms:W3CDTF">2018-01-18T09:07:10Z</dcterms:created>
  <dcterms:modified xsi:type="dcterms:W3CDTF">2024-01-31T08:20:41Z</dcterms:modified>
  <cp:category/>
  <cp:version/>
  <cp:contentType/>
  <cp:contentStatus/>
</cp:coreProperties>
</file>